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<sst xmlns="http://schemas.openxmlformats.org/spreadsheetml/2006/main" count="221" uniqueCount="153">
  <si>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</si>
  <si>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</si>
  <si>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</si>
  <si>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</si>
  <si>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</si>
  <si>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</si>
  <si>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</si>
  <si>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</si>
  <si>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</si>
  <si>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</si>
  <si>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</si>
  <si>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</si>
  <si>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</si>
  <si>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</si>
  <si>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</si>
  <si>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</si>
  <si>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</si>
  <si>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</si>
  <si>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</si>
  <si>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</si>
  <si>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</si>
  <si>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</si>
  <si>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</si>
  <si>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</si>
  <si>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</si>
  <si>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</si>
  <si>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</si>
  <si>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</si>
  <si>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</si>
  <si>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</si>
  <si>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</si>
  <si>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</si>
  <si>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</si>
  <si>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</si>
  <si>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</si>
  <si>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</si>
  <si>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</si>
  <si>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</si>
  <si>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</si>
  <si>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</si>
  <si>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</si>
  <si>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</si>
  <si>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</si>
  <si>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</si>
  <si>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</si>
  <si>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</si>
  <si>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</si>
  <si>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</si>
  <si>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</si>
  <si>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</si>
  <si>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</si>
  <si>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</si>
  <si>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</si>
  <si>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</si>
  <si>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</si>
  <si>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</si>
  <si>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</si>
  <si>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</si>
  <si>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</si>
  <si>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</si>
  <si>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</si>
  <si>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</si>
  <si>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</si>
  <si>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</si>
  <si>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</si>
  <si>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</si>
  <si>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</si>
  <si>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</si>
  <si>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</si>
  <si>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</si>
  <si>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</si>
  <si>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</si>
  <si>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</si>
  <si>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</si>
  <si>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</si>
  <si>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</si>
  <si>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</si>
  <si>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</si>
  <si>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</si>
  <si>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</si>
  <si>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</si>
  <si>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</si>
  <si>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</si>
  <si>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</si>
  <si>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</si>
  <si>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</si>
  <si>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</si>
  <si>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</si>
  <si>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</si>
  <si>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</si>
  <si>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</si>
  <si>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</si>
  <si>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</si>
  <si>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</si>
  <si>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</si>
  <si>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</si>
  <si>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</si>
  <si>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</si>
  <si>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</si>
  <si>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</si>
  <si>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</si>
  <si>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</si>
  <si>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</si>
  <si>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</si>
  <si>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</si>
  <si>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</si>
  <si>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</si>
  <si>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</si>
  <si>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</si>
  <si>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</si>
  <si>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</si>
  <si>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</si>
  <si>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</si>
  <si>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</si>
  <si>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</si>
  <si>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</si>
  <si>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</si>
  <si>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</si>
  <si>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</si>
  <si>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</si>
  <si>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</si>
  <si>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</si>
  <si>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</si>
  <si>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</si>
  <si>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</si>
  <si>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</si>
  <si>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</si>
  <si>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</si>
  <si>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</si>
  <si>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</si>
  <si>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</si>
  <si>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</si>
  <si>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</si>
  <si>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</si>
  <si>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</si>
  <si>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</si>
  <si>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</si>
  <si>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</si>
  <si>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</si>
  <si>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</si>
  <si>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</si>
  <si>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</si>
  <si>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</si>
  <si>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</si>
  <si>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</si>
  <si>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</si>
  <si>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</si>
  <si>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2019</t>
  </si>
  <si>
    <t>2018</t>
  </si>
  <si>
    <t>x</t>
  </si>
  <si>
    <t>N/A</t>
  </si>
  <si>
    <t>City of Durand</t>
  </si>
  <si>
    <t>78-2020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</si>
</sst>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0" fontId="58" fillId="0" borderId="0" xfId="0" applyNumberFormat="1" applyFont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  <xf numFmtId="49" fontId="58" fillId="36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4.25">
      <c r="A2" s="36"/>
    </row>
    <row r="3" ht="14.25">
      <c r="A3" s="32" t="s">
        <v>143</v>
      </c>
    </row>
    <row r="4" ht="14.25">
      <c r="A4" s="33" t="s">
        <v>145</v>
      </c>
    </row>
    <row r="5" ht="14.25">
      <c r="A5" s="36"/>
    </row>
    <row r="6" spans="1:3" ht="14.25">
      <c r="A6" s="36"/>
      <c r="B6" s="38" t="s">
        <v>112</v>
      </c>
      <c r="C6" s="34" t="s">
        <v>138</v>
      </c>
    </row>
    <row r="7" ht="14.25">
      <c r="A7" s="36"/>
    </row>
    <row r="8" spans="1:3" ht="14.25">
      <c r="A8" s="36"/>
      <c r="B8" s="38" t="s">
        <v>113</v>
      </c>
      <c r="C8" s="32" t="s">
        <v>144</v>
      </c>
    </row>
    <row r="9" spans="1:3" ht="14.25">
      <c r="A9" s="36"/>
      <c r="C9" s="34" t="s">
        <v>132</v>
      </c>
    </row>
    <row r="10" ht="14.25">
      <c r="A10" s="36"/>
    </row>
    <row r="11" spans="1:3" ht="14.25">
      <c r="A11" s="36"/>
      <c r="B11" s="38" t="s">
        <v>114</v>
      </c>
      <c r="C11" s="34" t="s">
        <v>115</v>
      </c>
    </row>
    <row r="12" spans="1:5" ht="14.25">
      <c r="A12" s="36"/>
      <c r="D12" s="37" t="s">
        <v>116</v>
      </c>
      <c r="E12" s="34" t="s">
        <v>119</v>
      </c>
    </row>
    <row r="13" spans="1:5" ht="14.25">
      <c r="A13" s="36"/>
      <c r="D13" s="37" t="s">
        <v>117</v>
      </c>
      <c r="E13" s="34" t="s">
        <v>120</v>
      </c>
    </row>
    <row r="14" spans="1:5" ht="14.25">
      <c r="A14" s="36"/>
      <c r="D14" s="37" t="s">
        <v>118</v>
      </c>
      <c r="E14" s="34" t="s">
        <v>121</v>
      </c>
    </row>
    <row r="15" ht="14.25">
      <c r="A15" s="36"/>
    </row>
    <row r="16" spans="1:3" ht="14.25">
      <c r="A16" s="36"/>
      <c r="B16" s="38" t="s">
        <v>123</v>
      </c>
      <c r="C16" s="32" t="s">
        <v>122</v>
      </c>
    </row>
    <row r="17" spans="1:3" ht="14.25">
      <c r="A17" s="36"/>
      <c r="C17" s="34" t="s">
        <v>124</v>
      </c>
    </row>
    <row r="18" ht="14.25">
      <c r="A18" s="36"/>
    </row>
    <row r="19" spans="1:3" ht="14.25">
      <c r="A19" s="36"/>
      <c r="B19" s="38" t="s">
        <v>125</v>
      </c>
      <c r="C19" s="32" t="s">
        <v>126</v>
      </c>
    </row>
    <row r="20" spans="1:3" ht="14.25">
      <c r="A20" s="36"/>
      <c r="C20" s="32" t="s">
        <v>127</v>
      </c>
    </row>
    <row r="21" spans="1:5" ht="14.25">
      <c r="A21" s="36"/>
      <c r="D21" s="37" t="s">
        <v>116</v>
      </c>
      <c r="E21" s="32" t="s">
        <v>141</v>
      </c>
    </row>
    <row r="22" spans="1:5" ht="14.25">
      <c r="A22" s="36"/>
      <c r="E22" s="34" t="s">
        <v>128</v>
      </c>
    </row>
    <row r="23" ht="14.25">
      <c r="A23" s="36"/>
    </row>
    <row r="24" ht="15">
      <c r="A24" s="39" t="s">
        <v>131</v>
      </c>
    </row>
    <row r="25" ht="15">
      <c r="A25" s="39" t="s">
        <v>129</v>
      </c>
    </row>
    <row r="26" ht="15">
      <c r="A26" s="39" t="s">
        <v>146</v>
      </c>
    </row>
    <row r="28" ht="14.25">
      <c r="A28" s="37" t="s">
        <v>130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4" sqref="B4"/>
    </sheetView>
  </sheetViews>
  <sheetFormatPr defaultColWidth="9.140625" defaultRowHeight="15"/>
  <cols>
    <col min="1" max="1" width="47.421875" style="32" customWidth="1"/>
    <col min="2" max="3" width="12.7109375" style="42" bestFit="1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142</v>
      </c>
      <c r="B1" s="84"/>
      <c r="C1" s="84"/>
      <c r="D1" s="72"/>
    </row>
    <row r="3" spans="1:2" ht="15">
      <c r="A3" s="32" t="s">
        <v>100</v>
      </c>
      <c r="B3" s="109" t="s">
        <v>151</v>
      </c>
    </row>
    <row r="4" spans="1:2" ht="15">
      <c r="A4" s="55" t="s">
        <v>101</v>
      </c>
      <c r="B4" s="109" t="s">
        <v>152</v>
      </c>
    </row>
    <row r="5" ht="14.25">
      <c r="A5" s="37" t="s">
        <v>83</v>
      </c>
    </row>
    <row r="6" ht="14.25">
      <c r="A6" s="37"/>
    </row>
    <row r="8" spans="1:4" ht="17.25">
      <c r="A8" s="56" t="s">
        <v>107</v>
      </c>
      <c r="B8" s="43" t="s">
        <v>148</v>
      </c>
      <c r="C8" s="43" t="s">
        <v>147</v>
      </c>
      <c r="D8" s="56" t="s">
        <v>24</v>
      </c>
    </row>
    <row r="9" spans="1:3" ht="14.25">
      <c r="A9" s="32" t="s">
        <v>22</v>
      </c>
      <c r="B9" s="79">
        <v>3446</v>
      </c>
      <c r="C9" s="79">
        <v>3446</v>
      </c>
    </row>
    <row r="11" spans="1:4" ht="15">
      <c r="A11" s="57" t="s">
        <v>133</v>
      </c>
      <c r="D11" s="60" t="s">
        <v>86</v>
      </c>
    </row>
    <row r="12" spans="1:4" ht="14.25">
      <c r="A12" s="32" t="s">
        <v>23</v>
      </c>
      <c r="B12" s="79">
        <v>2673404</v>
      </c>
      <c r="C12" s="79">
        <v>2220126.23</v>
      </c>
      <c r="D12" s="60" t="s">
        <v>139</v>
      </c>
    </row>
    <row r="13" spans="1:3" ht="15" thickBot="1">
      <c r="A13" s="32" t="s">
        <v>25</v>
      </c>
      <c r="B13" s="44">
        <f>+B12/B9</f>
        <v>775.7991874637261</v>
      </c>
      <c r="C13" s="44">
        <f>+C12/C9</f>
        <v>644.2618195008706</v>
      </c>
    </row>
    <row r="14" ht="30.75" thickTop="1">
      <c r="A14" s="57" t="s">
        <v>134</v>
      </c>
    </row>
    <row r="15" spans="1:3" ht="14.25">
      <c r="A15" s="32" t="s">
        <v>26</v>
      </c>
      <c r="B15" s="79">
        <v>377878</v>
      </c>
      <c r="C15" s="79">
        <v>718401.83</v>
      </c>
    </row>
    <row r="16" spans="1:3" ht="15" thickBot="1">
      <c r="A16" s="32" t="s">
        <v>7</v>
      </c>
      <c r="B16" s="45">
        <f>+B15/B12</f>
        <v>0.14134713645973448</v>
      </c>
      <c r="C16" s="45">
        <f>+C15/C12</f>
        <v>0.3235860287097279</v>
      </c>
    </row>
    <row r="17" spans="1:4" ht="30.75" thickTop="1">
      <c r="A17" s="57" t="s">
        <v>135</v>
      </c>
      <c r="D17" s="73" t="s">
        <v>87</v>
      </c>
    </row>
    <row r="18" ht="14.25">
      <c r="A18" s="32" t="s">
        <v>32</v>
      </c>
    </row>
    <row r="19" spans="1:3" ht="14.25">
      <c r="A19" s="58" t="s">
        <v>28</v>
      </c>
      <c r="B19" s="79">
        <v>4295841</v>
      </c>
      <c r="C19" s="79">
        <v>4324128</v>
      </c>
    </row>
    <row r="20" spans="1:3" ht="14.25">
      <c r="A20" s="58" t="s">
        <v>29</v>
      </c>
      <c r="B20" s="79">
        <v>6563972</v>
      </c>
      <c r="C20" s="79">
        <v>7013729</v>
      </c>
    </row>
    <row r="21" spans="1:3" ht="14.25">
      <c r="A21" s="59" t="s">
        <v>33</v>
      </c>
      <c r="B21" s="42">
        <f>+B19-B20</f>
        <v>-2268131</v>
      </c>
      <c r="C21" s="42">
        <f>+C19-C20</f>
        <v>-2689601</v>
      </c>
    </row>
    <row r="22" spans="1:4" ht="14.25">
      <c r="A22" s="32" t="s">
        <v>27</v>
      </c>
      <c r="D22" s="60" t="s">
        <v>103</v>
      </c>
    </row>
    <row r="23" spans="1:3" ht="14.25">
      <c r="A23" s="58" t="s">
        <v>28</v>
      </c>
      <c r="B23" s="79">
        <v>106023</v>
      </c>
      <c r="C23" s="79">
        <v>131976</v>
      </c>
    </row>
    <row r="24" spans="1:3" ht="14.25">
      <c r="A24" s="58" t="s">
        <v>29</v>
      </c>
      <c r="B24" s="79">
        <v>5556151</v>
      </c>
      <c r="C24" s="79">
        <v>2637901</v>
      </c>
    </row>
    <row r="25" spans="1:3" ht="14.25">
      <c r="A25" s="59" t="s">
        <v>33</v>
      </c>
      <c r="B25" s="42">
        <f>+B23-B24</f>
        <v>-5450128</v>
      </c>
      <c r="C25" s="42">
        <f>+C23-C24</f>
        <v>-2505925</v>
      </c>
    </row>
    <row r="26" spans="1:3" ht="14.25">
      <c r="A26" s="32" t="s">
        <v>34</v>
      </c>
      <c r="B26" s="46">
        <f>+B25+B21</f>
        <v>-7718259</v>
      </c>
      <c r="C26" s="46">
        <f>+C25+C21</f>
        <v>-5195526</v>
      </c>
    </row>
    <row r="27" spans="1:3" ht="14.25">
      <c r="A27" s="32" t="s">
        <v>30</v>
      </c>
      <c r="B27" s="79">
        <v>2531381</v>
      </c>
      <c r="C27" s="79">
        <v>2560652.18</v>
      </c>
    </row>
    <row r="28" spans="1:3" ht="15" thickBot="1">
      <c r="A28" s="59" t="s">
        <v>6</v>
      </c>
      <c r="B28" s="47">
        <f>IF(B26&gt;0,"Overfunded",-B26/B27)</f>
        <v>3.0490309439788006</v>
      </c>
      <c r="C28" s="47">
        <f>IF(C26&gt;0,"Overfunded",-C26/C27)</f>
        <v>2.0289854438567287</v>
      </c>
    </row>
    <row r="29" ht="15.75" thickTop="1">
      <c r="A29" s="57" t="s">
        <v>4</v>
      </c>
    </row>
    <row r="30" ht="14.25">
      <c r="A30" s="32" t="s">
        <v>35</v>
      </c>
    </row>
    <row r="31" spans="1:3" ht="14.25">
      <c r="A31" s="58" t="s">
        <v>36</v>
      </c>
      <c r="B31" s="79">
        <v>11769590</v>
      </c>
      <c r="C31" s="79">
        <v>13255669</v>
      </c>
    </row>
    <row r="32" spans="1:3" ht="14.25">
      <c r="A32" s="58" t="s">
        <v>37</v>
      </c>
      <c r="B32" s="79">
        <v>1687206</v>
      </c>
      <c r="C32" s="79">
        <v>1588489</v>
      </c>
    </row>
    <row r="33" spans="1:3" ht="14.25">
      <c r="A33" s="59" t="s">
        <v>31</v>
      </c>
      <c r="B33" s="46">
        <f>SUM(B30:B32)</f>
        <v>13456796</v>
      </c>
      <c r="C33" s="46">
        <f>SUM(C30:C32)</f>
        <v>14844158</v>
      </c>
    </row>
    <row r="34" spans="1:3" ht="15" thickBot="1">
      <c r="A34" s="58" t="s">
        <v>4</v>
      </c>
      <c r="B34" s="48">
        <f>+B33/B9</f>
        <v>3905.0481717933835</v>
      </c>
      <c r="C34" s="48">
        <f>+C33/C9</f>
        <v>4307.648868253047</v>
      </c>
    </row>
    <row r="35" ht="30.75" thickTop="1">
      <c r="A35" s="57" t="s">
        <v>56</v>
      </c>
    </row>
    <row r="36" ht="14.25">
      <c r="A36" s="32" t="s">
        <v>38</v>
      </c>
    </row>
    <row r="37" spans="1:3" ht="14.25">
      <c r="A37" s="58" t="s">
        <v>39</v>
      </c>
      <c r="B37" s="79">
        <v>82567</v>
      </c>
      <c r="C37" s="79">
        <v>866092.18</v>
      </c>
    </row>
    <row r="38" spans="1:3" ht="14.25">
      <c r="A38" s="58" t="s">
        <v>40</v>
      </c>
      <c r="B38" s="79">
        <v>141140</v>
      </c>
      <c r="C38" s="79">
        <v>562158.34</v>
      </c>
    </row>
    <row r="39" spans="1:3" ht="14.25">
      <c r="A39" s="58" t="s">
        <v>41</v>
      </c>
      <c r="B39" s="79"/>
      <c r="C39" s="79"/>
    </row>
    <row r="40" spans="1:3" ht="14.25">
      <c r="A40" s="59" t="s">
        <v>42</v>
      </c>
      <c r="B40" s="46">
        <f>SUM(B37:B39)</f>
        <v>223707</v>
      </c>
      <c r="C40" s="46">
        <f>SUM(C37:C39)</f>
        <v>1428250.52</v>
      </c>
    </row>
    <row r="41" ht="14.25">
      <c r="A41" s="60" t="s">
        <v>57</v>
      </c>
    </row>
    <row r="42" spans="1:3" ht="14.25">
      <c r="A42" s="58" t="s">
        <v>39</v>
      </c>
      <c r="B42" s="79"/>
      <c r="C42" s="79"/>
    </row>
    <row r="43" spans="1:3" ht="14.25">
      <c r="A43" s="58" t="s">
        <v>40</v>
      </c>
      <c r="B43" s="79"/>
      <c r="C43" s="79"/>
    </row>
    <row r="44" spans="1:3" ht="14.25">
      <c r="A44" s="58" t="s">
        <v>41</v>
      </c>
      <c r="B44" s="79"/>
      <c r="C44" s="79"/>
    </row>
    <row r="45" spans="1:3" ht="14.25">
      <c r="A45" s="59" t="s">
        <v>58</v>
      </c>
      <c r="B45" s="46">
        <f>SUM(B41:B44)</f>
        <v>0</v>
      </c>
      <c r="C45" s="46">
        <f>SUM(C41:C44)</f>
        <v>0</v>
      </c>
    </row>
    <row r="46" spans="1:3" ht="15" thickBot="1">
      <c r="A46" s="61" t="s">
        <v>8</v>
      </c>
      <c r="B46" s="49">
        <f>+B45/B40</f>
        <v>0</v>
      </c>
      <c r="C46" s="49">
        <f>+C45/C40</f>
        <v>0</v>
      </c>
    </row>
    <row r="47" ht="15.75" thickTop="1">
      <c r="A47" s="57" t="s">
        <v>59</v>
      </c>
    </row>
    <row r="48" spans="1:3" ht="28.5">
      <c r="A48" s="62" t="s">
        <v>88</v>
      </c>
      <c r="B48" s="79">
        <v>27</v>
      </c>
      <c r="C48" s="79">
        <v>28</v>
      </c>
    </row>
    <row r="49" spans="1:3" ht="14.25">
      <c r="A49" s="32" t="s">
        <v>43</v>
      </c>
      <c r="B49" s="79">
        <v>20</v>
      </c>
      <c r="C49" s="79">
        <v>20</v>
      </c>
    </row>
    <row r="50" spans="1:3" ht="15" thickBot="1">
      <c r="A50" s="59" t="s">
        <v>44</v>
      </c>
      <c r="B50" s="50">
        <f>+B48/B49</f>
        <v>1.35</v>
      </c>
      <c r="C50" s="50">
        <f>+C48/C49</f>
        <v>1.4</v>
      </c>
    </row>
    <row r="51" ht="30.75" thickTop="1">
      <c r="A51" s="57" t="s">
        <v>9</v>
      </c>
    </row>
    <row r="52" spans="1:3" ht="30" customHeight="1">
      <c r="A52" s="105" t="s">
        <v>55</v>
      </c>
      <c r="B52" s="106"/>
      <c r="C52" s="106"/>
    </row>
    <row r="53" spans="1:3" ht="15" customHeight="1">
      <c r="A53" s="80" t="s">
        <v>45</v>
      </c>
      <c r="B53" s="81" t="s">
        <v>149</v>
      </c>
      <c r="C53" s="81" t="s">
        <v>149</v>
      </c>
    </row>
    <row r="54" spans="1:3" ht="14.25">
      <c r="A54" s="80" t="s">
        <v>46</v>
      </c>
      <c r="B54" s="81" t="s">
        <v>149</v>
      </c>
      <c r="C54" s="81" t="s">
        <v>149</v>
      </c>
    </row>
    <row r="55" spans="1:3" ht="14.25">
      <c r="A55" s="80" t="s">
        <v>47</v>
      </c>
      <c r="B55" s="81" t="s">
        <v>149</v>
      </c>
      <c r="C55" s="81" t="s">
        <v>149</v>
      </c>
    </row>
    <row r="56" spans="1:3" ht="14.25">
      <c r="A56" s="82" t="s">
        <v>48</v>
      </c>
      <c r="B56" s="81" t="s">
        <v>149</v>
      </c>
      <c r="C56" s="81" t="s">
        <v>149</v>
      </c>
    </row>
    <row r="57" spans="1:3" ht="14.25">
      <c r="A57" s="82" t="s">
        <v>49</v>
      </c>
      <c r="B57" s="81"/>
      <c r="C57" s="81"/>
    </row>
    <row r="58" spans="1:3" ht="14.25">
      <c r="A58" s="82" t="s">
        <v>50</v>
      </c>
      <c r="B58" s="81"/>
      <c r="C58" s="81"/>
    </row>
    <row r="59" spans="1:3" ht="14.25">
      <c r="A59" s="82" t="s">
        <v>51</v>
      </c>
      <c r="B59" s="81" t="s">
        <v>149</v>
      </c>
      <c r="C59" s="81" t="s">
        <v>149</v>
      </c>
    </row>
    <row r="60" spans="1:3" ht="14.25">
      <c r="A60" s="82" t="s">
        <v>52</v>
      </c>
      <c r="B60" s="81" t="s">
        <v>149</v>
      </c>
      <c r="C60" s="81" t="s">
        <v>149</v>
      </c>
    </row>
    <row r="61" spans="1:3" ht="14.25">
      <c r="A61" s="82" t="s">
        <v>53</v>
      </c>
      <c r="B61" s="81" t="s">
        <v>149</v>
      </c>
      <c r="C61" s="81" t="s">
        <v>149</v>
      </c>
    </row>
    <row r="62" spans="1:3" ht="14.25">
      <c r="A62" s="78"/>
      <c r="B62" s="81"/>
      <c r="C62" s="81"/>
    </row>
    <row r="63" spans="1:3" ht="15" thickBot="1">
      <c r="A63" s="63" t="s">
        <v>54</v>
      </c>
      <c r="B63" s="48">
        <f>COUNTA(B52:B62)</f>
        <v>7</v>
      </c>
      <c r="C63" s="48">
        <f>COUNTA(C52:C62)</f>
        <v>7</v>
      </c>
    </row>
    <row r="64" ht="15.75" thickTop="1">
      <c r="A64" s="64" t="s">
        <v>1</v>
      </c>
    </row>
    <row r="65" spans="1:4" ht="30.75">
      <c r="A65" s="65" t="s">
        <v>5</v>
      </c>
      <c r="B65" s="103">
        <v>2017</v>
      </c>
      <c r="C65" s="103">
        <v>2018</v>
      </c>
      <c r="D65" s="60" t="s">
        <v>60</v>
      </c>
    </row>
    <row r="66" spans="1:3" ht="14.25">
      <c r="A66" s="32" t="s">
        <v>73</v>
      </c>
      <c r="B66" s="79">
        <v>1568</v>
      </c>
      <c r="C66" s="79">
        <v>1603</v>
      </c>
    </row>
    <row r="67" spans="1:3" ht="14.25">
      <c r="A67" s="32" t="s">
        <v>90</v>
      </c>
      <c r="B67" s="79">
        <v>1568</v>
      </c>
      <c r="C67" s="79">
        <v>1603</v>
      </c>
    </row>
    <row r="68" spans="1:3" ht="15" thickBot="1">
      <c r="A68" s="58" t="s">
        <v>89</v>
      </c>
      <c r="B68" s="49">
        <f>+B67/B66</f>
        <v>1</v>
      </c>
      <c r="C68" s="49">
        <f>+C67/C66</f>
        <v>1</v>
      </c>
    </row>
    <row r="69" ht="15" thickTop="1"/>
    <row r="70" spans="1:4" ht="30.75">
      <c r="A70" s="65" t="s">
        <v>136</v>
      </c>
      <c r="B70" s="103">
        <v>2017</v>
      </c>
      <c r="C70" s="103">
        <v>2018</v>
      </c>
      <c r="D70" s="73" t="s">
        <v>140</v>
      </c>
    </row>
    <row r="71" spans="1:3" ht="14.25">
      <c r="A71" s="32" t="s">
        <v>74</v>
      </c>
      <c r="B71" s="79">
        <v>2448</v>
      </c>
      <c r="C71" s="79">
        <v>2467</v>
      </c>
    </row>
    <row r="72" spans="1:3" ht="14.25">
      <c r="A72" s="32" t="s">
        <v>75</v>
      </c>
      <c r="B72" s="79">
        <v>209</v>
      </c>
      <c r="C72" s="79">
        <v>220</v>
      </c>
    </row>
    <row r="73" spans="1:3" ht="29.25" thickBot="1">
      <c r="A73" s="66" t="s">
        <v>76</v>
      </c>
      <c r="B73" s="49">
        <f>+B72/B71</f>
        <v>0.08537581699346405</v>
      </c>
      <c r="C73" s="49">
        <f>+C72/C71</f>
        <v>0.08917713822456425</v>
      </c>
    </row>
    <row r="74" ht="15" thickTop="1"/>
    <row r="75" spans="1:4" ht="15">
      <c r="A75" s="65" t="s">
        <v>12</v>
      </c>
      <c r="D75" s="60" t="s">
        <v>99</v>
      </c>
    </row>
    <row r="76" ht="14.25">
      <c r="A76" s="32" t="s">
        <v>62</v>
      </c>
    </row>
    <row r="77" spans="1:3" ht="14.25">
      <c r="A77" s="58" t="s">
        <v>63</v>
      </c>
      <c r="B77" s="79">
        <v>8514215</v>
      </c>
      <c r="C77" s="79">
        <v>9240351.59</v>
      </c>
    </row>
    <row r="78" spans="1:3" ht="14.25">
      <c r="A78" s="58" t="s">
        <v>64</v>
      </c>
      <c r="B78" s="79">
        <v>2999943</v>
      </c>
      <c r="C78" s="79">
        <v>3214462.07</v>
      </c>
    </row>
    <row r="79" spans="1:3" ht="14.25">
      <c r="A79" s="59" t="s">
        <v>66</v>
      </c>
      <c r="B79" s="79">
        <v>50</v>
      </c>
      <c r="C79" s="79">
        <v>50</v>
      </c>
    </row>
    <row r="80" spans="1:3" ht="14.25">
      <c r="A80" s="59" t="s">
        <v>67</v>
      </c>
      <c r="B80" s="51">
        <f>IF(B77&gt;0,+B78/(B77/B79),"")</f>
        <v>17.61726125074361</v>
      </c>
      <c r="C80" s="51">
        <f>IF(C77&gt;0,+C78/(C77/C79),"")</f>
        <v>17.39361342851241</v>
      </c>
    </row>
    <row r="81" spans="1:3" ht="14.25">
      <c r="A81" s="67" t="s">
        <v>68</v>
      </c>
      <c r="B81" s="52">
        <f>IF(ISNUMBER(B80)=TRUE,B80*B77/B$114,"")</f>
        <v>4.885549751231222</v>
      </c>
      <c r="C81" s="52">
        <f>IF(ISNUMBER(C80)=TRUE,C80*C77/C$114,"")</f>
        <v>4.778039338868138</v>
      </c>
    </row>
    <row r="82" ht="14.25">
      <c r="A82" s="32" t="s">
        <v>61</v>
      </c>
    </row>
    <row r="83" spans="1:3" ht="14.25">
      <c r="A83" s="58" t="s">
        <v>63</v>
      </c>
      <c r="B83" s="79">
        <v>17457761</v>
      </c>
      <c r="C83" s="79">
        <v>18235067.07</v>
      </c>
    </row>
    <row r="84" spans="1:3" ht="14.25">
      <c r="A84" s="58" t="s">
        <v>64</v>
      </c>
      <c r="B84" s="79">
        <v>6089843</v>
      </c>
      <c r="C84" s="79">
        <v>6585299.71</v>
      </c>
    </row>
    <row r="85" spans="1:3" ht="14.25">
      <c r="A85" s="59" t="s">
        <v>66</v>
      </c>
      <c r="B85" s="79">
        <v>50</v>
      </c>
      <c r="C85" s="79">
        <v>50</v>
      </c>
    </row>
    <row r="86" spans="1:3" ht="14.25">
      <c r="A86" s="59" t="s">
        <v>67</v>
      </c>
      <c r="B86" s="51">
        <f>IF(B83&gt;0,+B84/(B83/B85),"")</f>
        <v>17.44164959068921</v>
      </c>
      <c r="C86" s="51">
        <f>IF(C83&gt;0,+C84/(C83/C85),"")</f>
        <v>18.05669177064343</v>
      </c>
    </row>
    <row r="87" spans="1:3" ht="14.25">
      <c r="A87" s="67" t="s">
        <v>68</v>
      </c>
      <c r="B87" s="52">
        <f>IF(ISNUMBER(B86)=TRUE,B86*B83/B$114,"")</f>
        <v>9.91759875227203</v>
      </c>
      <c r="C87" s="52">
        <f>IF(ISNUMBER(C86)=TRUE,C86*C83/C$114,"")</f>
        <v>9.788518385789178</v>
      </c>
    </row>
    <row r="88" ht="14.25">
      <c r="A88" s="32" t="s">
        <v>65</v>
      </c>
    </row>
    <row r="89" spans="1:3" ht="14.25">
      <c r="A89" s="58" t="s">
        <v>63</v>
      </c>
      <c r="B89" s="79">
        <v>4730229</v>
      </c>
      <c r="C89" s="79">
        <v>6162459.16</v>
      </c>
    </row>
    <row r="90" spans="1:3" ht="14.25">
      <c r="A90" s="58" t="s">
        <v>64</v>
      </c>
      <c r="B90" s="79">
        <v>1599263</v>
      </c>
      <c r="C90" s="79">
        <v>1866200.57</v>
      </c>
    </row>
    <row r="91" spans="1:3" ht="14.25">
      <c r="A91" s="59" t="s">
        <v>66</v>
      </c>
      <c r="B91" s="79">
        <v>20</v>
      </c>
      <c r="C91" s="79">
        <v>20</v>
      </c>
    </row>
    <row r="92" spans="1:3" ht="14.25">
      <c r="A92" s="59" t="s">
        <v>67</v>
      </c>
      <c r="B92" s="51">
        <f>IF(B89&gt;0,+B90/(B89/B91),"")</f>
        <v>6.761884044091734</v>
      </c>
      <c r="C92" s="51">
        <f>IF(C89&gt;0,+C90/(C89/C91),"")</f>
        <v>6.056674848616766</v>
      </c>
    </row>
    <row r="93" spans="1:3" ht="14.25">
      <c r="A93" s="67" t="s">
        <v>68</v>
      </c>
      <c r="B93" s="52">
        <f>IF(ISNUMBER(B92)=TRUE,B92*B89/B$114,"")</f>
        <v>1.041790320923204</v>
      </c>
      <c r="C93" s="52">
        <f>IF(ISNUMBER(C92)=TRUE,C92*C89/C$114,"")</f>
        <v>1.109582822071146</v>
      </c>
    </row>
    <row r="94" ht="14.25">
      <c r="A94" s="32" t="s">
        <v>69</v>
      </c>
    </row>
    <row r="95" spans="1:3" ht="14.25">
      <c r="A95" s="58" t="s">
        <v>63</v>
      </c>
      <c r="B95" s="79"/>
      <c r="C95" s="79"/>
    </row>
    <row r="96" spans="1:3" ht="14.25">
      <c r="A96" s="58" t="s">
        <v>64</v>
      </c>
      <c r="B96" s="79"/>
      <c r="C96" s="79"/>
    </row>
    <row r="97" spans="1:3" ht="14.25">
      <c r="A97" s="59" t="s">
        <v>66</v>
      </c>
      <c r="B97" s="79"/>
      <c r="C97" s="79"/>
    </row>
    <row r="98" spans="1:3" ht="14.25">
      <c r="A98" s="59" t="s">
        <v>67</v>
      </c>
      <c r="B98" s="51">
        <f>IF(B95&gt;0,+B96/(B95/B97),"")</f>
      </c>
      <c r="C98" s="51">
        <f>IF(C95&gt;0,+C96/(C95/C97),"")</f>
      </c>
    </row>
    <row r="99" spans="1:3" ht="14.25">
      <c r="A99" s="67" t="s">
        <v>68</v>
      </c>
      <c r="B99" s="52">
        <f>IF(ISNUMBER(B98)=TRUE,B98*B95/B$114,"")</f>
      </c>
      <c r="C99" s="52">
        <f>IF(ISNUMBER(C98)=TRUE,C98*C95/C$114,"")</f>
      </c>
    </row>
    <row r="100" ht="14.25">
      <c r="A100" s="78" t="s">
        <v>85</v>
      </c>
    </row>
    <row r="101" spans="1:3" ht="14.25">
      <c r="A101" s="58" t="s">
        <v>63</v>
      </c>
      <c r="B101" s="79"/>
      <c r="C101" s="79"/>
    </row>
    <row r="102" spans="1:3" ht="14.25">
      <c r="A102" s="58" t="s">
        <v>64</v>
      </c>
      <c r="B102" s="79"/>
      <c r="C102" s="79"/>
    </row>
    <row r="103" spans="1:3" ht="14.25">
      <c r="A103" s="59" t="s">
        <v>66</v>
      </c>
      <c r="B103" s="79"/>
      <c r="C103" s="79"/>
    </row>
    <row r="104" spans="1:3" ht="14.25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4.25">
      <c r="A106" s="78" t="s">
        <v>85</v>
      </c>
    </row>
    <row r="107" spans="1:3" ht="14.25">
      <c r="A107" s="58" t="s">
        <v>63</v>
      </c>
      <c r="B107" s="79"/>
      <c r="C107" s="79"/>
    </row>
    <row r="108" spans="1:3" ht="14.25">
      <c r="A108" s="58" t="s">
        <v>64</v>
      </c>
      <c r="B108" s="79"/>
      <c r="C108" s="79"/>
    </row>
    <row r="109" spans="1:3" ht="14.25">
      <c r="A109" s="59" t="s">
        <v>66</v>
      </c>
      <c r="B109" s="79"/>
      <c r="C109" s="79"/>
    </row>
    <row r="110" spans="1:3" ht="14.25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70</v>
      </c>
    </row>
    <row r="114" spans="1:3" ht="14.25">
      <c r="A114" s="58" t="s">
        <v>71</v>
      </c>
      <c r="B114" s="42">
        <f>SUMIF($A$75:$A$113,"Historical cost",B75:B113)</f>
        <v>30702205</v>
      </c>
      <c r="C114" s="42">
        <f>SUMIF($A$75:$A$113,"Historical cost",C75:C113)</f>
        <v>33637877.82</v>
      </c>
    </row>
    <row r="115" spans="1:3" ht="15" thickBot="1">
      <c r="A115" s="58" t="s">
        <v>72</v>
      </c>
      <c r="B115" s="53">
        <f>SUMIF($A$75:$A$113,$A$81,B75:B113)</f>
        <v>15.844938824426455</v>
      </c>
      <c r="C115" s="53">
        <f>SUMIF($A$75:$A$113,$A$81,C75:C113)</f>
        <v>15.676140546728462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91</v>
      </c>
    </row>
    <row r="119" spans="1:3" ht="14.25">
      <c r="A119" s="32" t="s">
        <v>77</v>
      </c>
      <c r="B119" s="79">
        <v>49</v>
      </c>
      <c r="C119" s="79">
        <v>54</v>
      </c>
    </row>
    <row r="120" spans="1:3" ht="15" thickBot="1">
      <c r="A120" s="58" t="s">
        <v>10</v>
      </c>
      <c r="B120" s="48">
        <f>+B119/(B$9/1000)</f>
        <v>14.219384793964016</v>
      </c>
      <c r="C120" s="48">
        <f>+C119/(C$9/1000)</f>
        <v>15.67034242600116</v>
      </c>
    </row>
    <row r="121" ht="15" thickTop="1"/>
    <row r="122" spans="1:4" ht="15">
      <c r="A122" s="69" t="s">
        <v>11</v>
      </c>
      <c r="D122" s="60" t="s">
        <v>91</v>
      </c>
    </row>
    <row r="123" spans="1:3" ht="14.25">
      <c r="A123" s="32" t="s">
        <v>78</v>
      </c>
      <c r="B123" s="79">
        <v>74</v>
      </c>
      <c r="C123" s="79">
        <v>44</v>
      </c>
    </row>
    <row r="124" spans="1:3" ht="15" thickBot="1">
      <c r="A124" s="58" t="s">
        <v>11</v>
      </c>
      <c r="B124" s="48">
        <f>+B123/(B$9/1000)</f>
        <v>21.474172954149736</v>
      </c>
      <c r="C124" s="48">
        <f>+C123/(C$9/1000)</f>
        <v>12.768427161926871</v>
      </c>
    </row>
    <row r="125" ht="15" thickTop="1"/>
    <row r="126" spans="1:4" ht="15">
      <c r="A126" s="69" t="s">
        <v>14</v>
      </c>
      <c r="D126" s="73" t="s">
        <v>93</v>
      </c>
    </row>
    <row r="127" spans="1:3" ht="15" thickBot="1">
      <c r="A127" s="32" t="s">
        <v>92</v>
      </c>
      <c r="B127" s="83">
        <v>10</v>
      </c>
      <c r="C127" s="83">
        <v>5</v>
      </c>
    </row>
    <row r="128" ht="15" thickTop="1"/>
    <row r="129" ht="15">
      <c r="A129" s="70" t="s">
        <v>3</v>
      </c>
    </row>
    <row r="130" spans="1:4" ht="45">
      <c r="A130" s="71" t="s">
        <v>95</v>
      </c>
      <c r="D130" s="60" t="s">
        <v>94</v>
      </c>
    </row>
    <row r="131" spans="1:3" ht="14.25">
      <c r="A131" s="32" t="s">
        <v>79</v>
      </c>
      <c r="B131" s="79">
        <v>3</v>
      </c>
      <c r="C131" s="79">
        <v>3</v>
      </c>
    </row>
    <row r="132" spans="1:3" ht="14.25">
      <c r="A132" s="32" t="s">
        <v>96</v>
      </c>
      <c r="B132" s="79">
        <v>17</v>
      </c>
      <c r="C132" s="79">
        <v>17</v>
      </c>
    </row>
    <row r="133" spans="2:3" ht="15" thickBot="1">
      <c r="B133" s="54">
        <f>+B131/B132</f>
        <v>0.17647058823529413</v>
      </c>
      <c r="C133" s="54">
        <f>+C131/C132</f>
        <v>0.17647058823529413</v>
      </c>
    </row>
    <row r="134" ht="15" thickTop="1"/>
    <row r="135" spans="1:4" ht="30">
      <c r="A135" s="71" t="s">
        <v>137</v>
      </c>
      <c r="D135" s="60" t="s">
        <v>15</v>
      </c>
    </row>
    <row r="136" spans="1:3" ht="14.25">
      <c r="A136" s="32" t="s">
        <v>80</v>
      </c>
      <c r="B136" s="79">
        <v>119349</v>
      </c>
      <c r="C136" s="79">
        <v>150354</v>
      </c>
    </row>
    <row r="137" spans="2:3" ht="15" thickBot="1">
      <c r="B137" s="45">
        <f>+B136/B12</f>
        <v>0.04464308424764832</v>
      </c>
      <c r="C137" s="45">
        <f>+C136/C12</f>
        <v>0.06772317626281997</v>
      </c>
    </row>
    <row r="138" ht="15" thickTop="1"/>
    <row r="139" spans="1:4" ht="15">
      <c r="A139" s="71" t="s">
        <v>97</v>
      </c>
      <c r="D139" s="73" t="s">
        <v>98</v>
      </c>
    </row>
    <row r="140" spans="1:3" ht="14.25">
      <c r="A140" s="32" t="s">
        <v>81</v>
      </c>
      <c r="B140" s="79">
        <v>12</v>
      </c>
      <c r="C140" s="79">
        <v>12</v>
      </c>
    </row>
    <row r="141" spans="2:3" ht="15" thickBot="1">
      <c r="B141" s="50">
        <f>+B140/(B$9/1000)</f>
        <v>3.4822983168891466</v>
      </c>
      <c r="C141" s="50">
        <f>+C140/(C$9/1000)</f>
        <v>3.4822983168891466</v>
      </c>
    </row>
    <row r="142" ht="15" thickTop="1"/>
    <row r="143" spans="1:4" ht="30">
      <c r="A143" s="71" t="s">
        <v>13</v>
      </c>
      <c r="D143" s="60" t="s">
        <v>106</v>
      </c>
    </row>
    <row r="144" spans="1:3" ht="14.25">
      <c r="A144" s="32" t="s">
        <v>82</v>
      </c>
      <c r="B144" s="79">
        <v>3446</v>
      </c>
      <c r="C144" s="79">
        <v>3446</v>
      </c>
    </row>
    <row r="145" spans="2:3" ht="15" thickBot="1">
      <c r="B145" s="47">
        <f>+B144/B9</f>
        <v>1</v>
      </c>
      <c r="C145" s="47">
        <f>+C144/C9</f>
        <v>1</v>
      </c>
    </row>
    <row r="146" ht="15" thickTop="1"/>
    <row r="148" ht="28.5">
      <c r="D148" s="74" t="s">
        <v>104</v>
      </c>
    </row>
    <row r="149" ht="14.25">
      <c r="D149" s="75"/>
    </row>
    <row r="150" ht="14.25">
      <c r="D150" s="75" t="s">
        <v>105</v>
      </c>
    </row>
    <row r="151" ht="14.25">
      <c r="D151" s="75"/>
    </row>
    <row r="152" ht="28.5">
      <c r="D152" s="75" t="s">
        <v>16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7:C58 B13:C14 B16:C18 B21:C22 B25:C26 B28:C30 B33:C36 B39:C47 B50:C51 B62:C64 B68:C69 B73:C76 B80:C82 B86:C88 B92:C117 B120:C122 C118 B124:C126 B128:C130 B133:C135 B137:C139 B141:C143 B145:C1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G1" sqref="G1:G16384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2.00390625" style="102" bestFit="1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customWidth="1"/>
    <col min="9" max="16384" width="9.140625" style="77" customWidth="1"/>
  </cols>
  <sheetData>
    <row r="1" spans="1:7" s="2" customFormat="1" ht="22.5" customHeight="1">
      <c r="A1" s="107" t="s">
        <v>102</v>
      </c>
      <c r="B1" s="108"/>
      <c r="C1" s="108"/>
      <c r="D1" s="108"/>
      <c r="E1" s="108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City of Durand</v>
      </c>
      <c r="B3" s="11"/>
      <c r="C3" s="11"/>
      <c r="D3" s="11"/>
      <c r="E3" s="11"/>
      <c r="F3" s="87" t="s">
        <v>110</v>
      </c>
      <c r="G3" s="88"/>
    </row>
    <row r="4" spans="1:7" s="7" customFormat="1" ht="18.75">
      <c r="A4" s="41" t="str">
        <f>CONCATENATE("Local Unit Code: ",'Data Input'!B4)</f>
        <v>Local Unit Code: 78-2020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2018</v>
      </c>
      <c r="C6" s="8" t="str">
        <f>+'Data Input'!C8</f>
        <v>2019</v>
      </c>
      <c r="D6" s="9" t="s">
        <v>84</v>
      </c>
      <c r="E6" s="9" t="s">
        <v>20</v>
      </c>
      <c r="F6" s="31">
        <v>0.05</v>
      </c>
      <c r="G6" s="90" t="s">
        <v>109</v>
      </c>
    </row>
    <row r="7" spans="1:7" s="3" customFormat="1" ht="15.7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775.7991874637261</v>
      </c>
      <c r="C8" s="16">
        <f>+'Data Input'!C13</f>
        <v>644.2618195008706</v>
      </c>
      <c r="D8" s="17">
        <f>+C8/B8-1</f>
        <v>-0.1695507936697932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18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0.14134713645973448</v>
      </c>
      <c r="C9" s="18">
        <f>+'Data Input'!C16</f>
        <v>0.3235860287097279</v>
      </c>
      <c r="D9" s="17">
        <f aca="true" t="shared" si="0" ref="D9:D27">+C9/B9-1</f>
        <v>1.2893002066717338</v>
      </c>
      <c r="E9" s="17" t="str">
        <f aca="true" t="shared" si="1" ref="E9:E14">IF(ABS(C9/B9-1)&lt;$F$6,"Neutral",IF(F9="Good",IF(C9&gt;B9,"Positive","Negative"),IF(F9="Bad",IF(C9&lt;B9,"Positive","Negative"),"Neutral")))</f>
        <v>Positive</v>
      </c>
      <c r="F9" s="95" t="s">
        <v>19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3.0490309439788006</v>
      </c>
      <c r="C10" s="19">
        <f>+'Data Input'!C28</f>
        <v>2.0289854438567287</v>
      </c>
      <c r="D10" s="17">
        <f t="shared" si="0"/>
        <v>-0.33454744109319345</v>
      </c>
      <c r="E10" s="17" t="str">
        <f t="shared" si="1"/>
        <v>Positive</v>
      </c>
      <c r="F10" s="96" t="s">
        <v>18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3905.0481717933835</v>
      </c>
      <c r="C11" s="16">
        <f>+'Data Input'!C34</f>
        <v>4307.648868253047</v>
      </c>
      <c r="D11" s="17">
        <f t="shared" si="0"/>
        <v>0.10309749809687241</v>
      </c>
      <c r="E11" s="17" t="str">
        <f t="shared" si="1"/>
        <v>Negative</v>
      </c>
      <c r="F11" s="96" t="s">
        <v>18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>
        <f>+'Data Input'!B46</f>
        <v>0</v>
      </c>
      <c r="C12" s="20">
        <f>+'Data Input'!C46</f>
        <v>0</v>
      </c>
      <c r="D12" s="17" t="s">
        <v>150</v>
      </c>
      <c r="E12" s="17" t="s">
        <v>150</v>
      </c>
      <c r="F12" s="95" t="s">
        <v>21</v>
      </c>
      <c r="G12" s="92"/>
    </row>
    <row r="13" spans="1:7" s="3" customFormat="1" ht="15.75">
      <c r="A13" s="12" t="str">
        <f>+'Data Input'!A47</f>
        <v>Ratio of pensioners to employees </v>
      </c>
      <c r="B13" s="21">
        <f>+'Data Input'!B50</f>
        <v>1.35</v>
      </c>
      <c r="C13" s="21">
        <f>+'Data Input'!C50</f>
        <v>1.4</v>
      </c>
      <c r="D13" s="17">
        <f t="shared" si="0"/>
        <v>0.03703703703703698</v>
      </c>
      <c r="E13" s="17" t="str">
        <f t="shared" si="1"/>
        <v>Neutral</v>
      </c>
      <c r="F13" s="95" t="s">
        <v>18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7</v>
      </c>
      <c r="C14" s="22">
        <f>+'Data Input'!C63</f>
        <v>7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>
        <f>+'Data Input'!B73</f>
        <v>0.08537581699346405</v>
      </c>
      <c r="C17" s="19">
        <f>+'Data Input'!C73</f>
        <v>0.08917713822456425</v>
      </c>
      <c r="D17" s="17">
        <f t="shared" si="0"/>
        <v>0.04452456638149882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15.844938824426455</v>
      </c>
      <c r="C18" s="24">
        <f>+'Data Input'!C115</f>
        <v>15.676140546728462</v>
      </c>
      <c r="D18" s="17">
        <f t="shared" si="0"/>
        <v>-0.010653135336677666</v>
      </c>
      <c r="E18" s="17" t="str">
        <f>IF(ABS(C18/B18-1)&lt;$F$6,"Neutral",IF(F18="Good",IF(C18&gt;B18,"Positive","Negative"),IF(F18="Bad",IF(C18&lt;B18,"Positive","Negative"),"Neutral")))</f>
        <v>Neutral</v>
      </c>
      <c r="F18" s="95" t="s">
        <v>18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14.219384793964016</v>
      </c>
      <c r="C20" s="22">
        <f>+'Data Input'!C120</f>
        <v>15.67034242600116</v>
      </c>
      <c r="D20" s="17">
        <f t="shared" si="0"/>
        <v>0.1020408163265305</v>
      </c>
      <c r="E20" s="17" t="str">
        <f>IF(ABS(C20/B20-1)&lt;$F$6,"Neutral",IF(F20="Good",IF(C20&gt;B20,"Positive","Negative"),IF(F20="Bad",IF(C20&lt;B20,"Positive","Negative"),"Neutral")))</f>
        <v>Negative</v>
      </c>
      <c r="F20" s="95" t="s">
        <v>18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21.474172954149736</v>
      </c>
      <c r="C21" s="22">
        <f>+'Data Input'!C124</f>
        <v>12.768427161926871</v>
      </c>
      <c r="D21" s="17">
        <f t="shared" si="0"/>
        <v>-0.4054054054054054</v>
      </c>
      <c r="E21" s="17" t="str">
        <f>IF(ABS(C21/B21-1)&lt;$F$6,"Neutral",IF(F21="Good",IF(C21&gt;B21,"Positive","Negative"),IF(F21="Bad",IF(C21&lt;B21,"Positive","Negative"),"Neutral")))</f>
        <v>Positive</v>
      </c>
      <c r="F21" s="95" t="s">
        <v>18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10</v>
      </c>
      <c r="C22" s="22">
        <f>+'Data Input'!C127</f>
        <v>5</v>
      </c>
      <c r="D22" s="17">
        <f t="shared" si="0"/>
        <v>-0.5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0.17647058823529413</v>
      </c>
      <c r="C24" s="25">
        <f>+'Data Input'!C133</f>
        <v>0.17647058823529413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19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0.04464308424764832</v>
      </c>
      <c r="C25" s="20">
        <f>+'Data Input'!C137</f>
        <v>0.06772317626281997</v>
      </c>
      <c r="D25" s="17">
        <f t="shared" si="0"/>
        <v>0.5169914311282704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21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3.4822983168891466</v>
      </c>
      <c r="C26" s="26">
        <f>+'Data Input'!C141</f>
        <v>3.4822983168891466</v>
      </c>
      <c r="D26" s="17">
        <f t="shared" si="0"/>
        <v>0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19</v>
      </c>
      <c r="G26" s="92"/>
    </row>
    <row r="27" spans="1:7" s="2" customFormat="1" ht="30.75">
      <c r="A27" s="15" t="str">
        <f>+'Data Input'!A143</f>
        <v>Percent of community being provided with curbside recycling</v>
      </c>
      <c r="B27" s="27">
        <f>+'Data Input'!B145</f>
        <v>1</v>
      </c>
      <c r="C27" s="27">
        <f>+'Data Input'!C145</f>
        <v>1</v>
      </c>
      <c r="D27" s="17">
        <f t="shared" si="0"/>
        <v>0</v>
      </c>
      <c r="E27" s="17" t="str">
        <f>IF(ABS(C27/B27-1)&lt;$F$6,"Neutral",IF(F27="Good",IF(C27&gt;B27,"Positive","Negative"),IF(F27="Bad",IF(C27&lt;B27,"Positive","Negative"),"Neutral")))</f>
        <v>Neutral</v>
      </c>
      <c r="F27" s="95" t="s">
        <v>19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11 B13:E27 B12:C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Lisa David</cp:lastModifiedBy>
  <cp:lastPrinted>2020-11-30T15:55:44Z</cp:lastPrinted>
  <dcterms:created xsi:type="dcterms:W3CDTF">2011-03-01T21:01:47Z</dcterms:created>
  <dcterms:modified xsi:type="dcterms:W3CDTF">2020-11-30T15:57:16Z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AnkerC@michigan.gov</vt:lpwstr>
  </property>
  <property fmtid="{D5CDD505-2E9C-101B-9397-08002B2CF9AE}" pid="5" name="MSIP_Label_3a2fed65-62e7-46ea-af74-187e0c17143a_SetDate">
    <vt:lpwstr>2020-09-25T20:01:49.6693136Z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8de5aa1b-636a-489e-8acc-cd1107e2c73c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